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Income Statement" sheetId="1" r:id="rId1"/>
    <sheet name="Balance Sheet" sheetId="2" r:id="rId2"/>
  </sheets>
  <calcPr calcId="162913"/>
</workbook>
</file>

<file path=xl/calcChain.xml><?xml version="1.0" encoding="utf-8"?>
<calcChain xmlns="http://schemas.openxmlformats.org/spreadsheetml/2006/main">
  <c r="J25" i="2" l="1"/>
  <c r="H25" i="2"/>
  <c r="E25" i="2"/>
  <c r="E33" i="1" l="1"/>
  <c r="E45" i="1"/>
  <c r="E43" i="1"/>
  <c r="E42" i="1"/>
  <c r="E36" i="1"/>
  <c r="E29" i="1"/>
  <c r="H41" i="2" l="1"/>
  <c r="E41" i="2"/>
  <c r="H30" i="2"/>
  <c r="E30" i="2"/>
  <c r="E32" i="2" l="1"/>
  <c r="E44" i="2" s="1"/>
  <c r="D46" i="2" s="1"/>
  <c r="H32" i="2"/>
  <c r="E26" i="1"/>
  <c r="F23" i="1"/>
  <c r="F26" i="1" s="1"/>
  <c r="H44" i="2" l="1"/>
  <c r="G46" i="2" s="1"/>
  <c r="E48" i="2"/>
  <c r="F29" i="1"/>
  <c r="F37" i="1"/>
  <c r="H48" i="2"/>
  <c r="G23" i="1"/>
  <c r="H23" i="1" s="1"/>
  <c r="F45" i="1"/>
  <c r="G45" i="1"/>
  <c r="H45" i="1"/>
  <c r="I45" i="1"/>
  <c r="F42" i="1"/>
  <c r="G42" i="1"/>
  <c r="H42" i="1"/>
  <c r="I42" i="1"/>
  <c r="F43" i="1"/>
  <c r="G43" i="1"/>
  <c r="H43" i="1"/>
  <c r="I43" i="1"/>
  <c r="E39" i="1"/>
  <c r="I23" i="1" l="1"/>
  <c r="H26" i="1"/>
  <c r="E38" i="1"/>
  <c r="E37" i="1"/>
  <c r="E30" i="1"/>
  <c r="F38" i="1" l="1"/>
  <c r="F39" i="1"/>
  <c r="F30" i="1"/>
  <c r="F36" i="1"/>
  <c r="E32" i="1"/>
  <c r="G26" i="1"/>
  <c r="E47" i="1" l="1"/>
  <c r="F32" i="1"/>
  <c r="F33" i="1" s="1"/>
  <c r="G37" i="1"/>
  <c r="G38" i="1"/>
  <c r="G39" i="1"/>
  <c r="G36" i="1"/>
  <c r="G29" i="1"/>
  <c r="G30" i="1"/>
  <c r="I26" i="1"/>
  <c r="E49" i="1" l="1"/>
  <c r="E51" i="1"/>
  <c r="E52" i="1" s="1"/>
  <c r="F47" i="1"/>
  <c r="G32" i="1"/>
  <c r="G33" i="1" s="1"/>
  <c r="H36" i="1"/>
  <c r="H37" i="1"/>
  <c r="H38" i="1"/>
  <c r="H39" i="1"/>
  <c r="I36" i="1"/>
  <c r="I37" i="1"/>
  <c r="I38" i="1"/>
  <c r="I39" i="1"/>
  <c r="H30" i="1"/>
  <c r="H29" i="1"/>
  <c r="I30" i="1"/>
  <c r="I29" i="1"/>
  <c r="I32" i="1" s="1"/>
  <c r="I33" i="1" s="1"/>
  <c r="F49" i="1" l="1"/>
  <c r="F51" i="1"/>
  <c r="F52" i="1" s="1"/>
  <c r="I47" i="1"/>
  <c r="G47" i="1"/>
  <c r="G49" i="1" s="1"/>
  <c r="G51" i="1" s="1"/>
  <c r="G52" i="1" s="1"/>
  <c r="H32" i="1"/>
  <c r="H33" i="1" s="1"/>
  <c r="H47" i="1" l="1"/>
  <c r="H49" i="1" s="1"/>
  <c r="H51" i="1" s="1"/>
  <c r="H52" i="1" s="1"/>
  <c r="I49" i="1"/>
  <c r="I51" i="1" s="1"/>
  <c r="I52" i="1" s="1"/>
</calcChain>
</file>

<file path=xl/sharedStrings.xml><?xml version="1.0" encoding="utf-8"?>
<sst xmlns="http://schemas.openxmlformats.org/spreadsheetml/2006/main" count="61" uniqueCount="56">
  <si>
    <t>Cost of Goods Sold</t>
  </si>
  <si>
    <t>Materials</t>
  </si>
  <si>
    <t>Labor</t>
  </si>
  <si>
    <t>Operating Expenses</t>
  </si>
  <si>
    <t>Sales &amp; Mktg</t>
  </si>
  <si>
    <t>Administrative</t>
  </si>
  <si>
    <t>Insurance</t>
  </si>
  <si>
    <t>Research &amp; Dev'l</t>
  </si>
  <si>
    <t>Depreciation</t>
  </si>
  <si>
    <t>Plant</t>
  </si>
  <si>
    <t>Equipment</t>
  </si>
  <si>
    <t>Interest Expense</t>
  </si>
  <si>
    <t>Net Income</t>
  </si>
  <si>
    <t>Net Income before Taxes</t>
  </si>
  <si>
    <t>Gross Profit</t>
  </si>
  <si>
    <t>Gross Profit %</t>
  </si>
  <si>
    <t>Net Income %</t>
  </si>
  <si>
    <t>Year</t>
  </si>
  <si>
    <t>Selling Price, each</t>
  </si>
  <si>
    <t>California Electric Vehicles, Inc.</t>
  </si>
  <si>
    <t>San Diego, CA 92101</t>
  </si>
  <si>
    <t>5555 Via Rapido</t>
  </si>
  <si>
    <t>Number of Vehicles Sold (Forecast)</t>
  </si>
  <si>
    <t>Income Tax expense/benefit</t>
  </si>
  <si>
    <t>"Projected Income Statement"</t>
  </si>
  <si>
    <t>Revenue</t>
  </si>
  <si>
    <t>"Same Size Balance Sheet"</t>
  </si>
  <si>
    <t>ASSETS</t>
  </si>
  <si>
    <t>Current Assets</t>
  </si>
  <si>
    <t>Cash on hand</t>
  </si>
  <si>
    <t>Dec. 31, 2022</t>
  </si>
  <si>
    <t>Dec. 31, 2021</t>
  </si>
  <si>
    <t>Inventory</t>
  </si>
  <si>
    <t>Accounts Receivable</t>
  </si>
  <si>
    <t>Total Current Assets</t>
  </si>
  <si>
    <t>Long-Term Assets</t>
  </si>
  <si>
    <t>Total Long-Term Assets</t>
  </si>
  <si>
    <t>Total Assets</t>
  </si>
  <si>
    <t>Liabilities</t>
  </si>
  <si>
    <t>Accounts Payable</t>
  </si>
  <si>
    <t>Equipment Loan</t>
  </si>
  <si>
    <t>Plant Mortgage</t>
  </si>
  <si>
    <t>Bank Loan</t>
  </si>
  <si>
    <t>Total Liabilities</t>
  </si>
  <si>
    <t>LIABILITIES &amp; SHAREHOLDER'S EQUITY</t>
  </si>
  <si>
    <t>No. of Shares Outstanding</t>
  </si>
  <si>
    <t>https://www.calculatestuff.com/financial/loan-amortization-calculator</t>
  </si>
  <si>
    <t>Equity</t>
  </si>
  <si>
    <t>Total Shareholders Equity</t>
  </si>
  <si>
    <t>Total Liabilities &amp; Equity</t>
  </si>
  <si>
    <t>This Year</t>
  </si>
  <si>
    <t>Last Year</t>
  </si>
  <si>
    <t>%</t>
  </si>
  <si>
    <t>Change</t>
  </si>
  <si>
    <t>(example)</t>
  </si>
  <si>
    <t>Book Value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</si>
</sst>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2" applyNumberFormat="1" applyFont="1" applyAlignment="1">
      <alignment horizontal="center"/>
    </xf>
    <xf numFmtId="164" fontId="0" fillId="0" borderId="0" xfId="1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4"/>
    <xf numFmtId="164" fontId="0" fillId="0" borderId="0" xfId="1" applyNumberFormat="1" applyFont="1"/>
    <xf numFmtId="165" fontId="0" fillId="0" borderId="0" xfId="3" applyNumberFormat="1" applyFont="1"/>
    <xf numFmtId="164" fontId="0" fillId="0" borderId="1" xfId="1" applyNumberFormat="1" applyFont="1" applyBorder="1"/>
    <xf numFmtId="0" fontId="0" fillId="0" borderId="1" xfId="0" applyBorder="1"/>
    <xf numFmtId="164" fontId="2" fillId="0" borderId="3" xfId="1" applyNumberFormat="1" applyFont="1" applyBorder="1"/>
    <xf numFmtId="0" fontId="2" fillId="0" borderId="0" xfId="0" applyFont="1" applyAlignment="1"/>
    <xf numFmtId="9" fontId="0" fillId="0" borderId="0" xfId="2" applyFont="1"/>
    <xf numFmtId="44" fontId="0" fillId="0" borderId="0" xfId="1" applyNumberFormat="1" applyFont="1"/>
    <xf numFmtId="9" fontId="0" fillId="2" borderId="4" xfId="2" applyFont="1" applyFill="1" applyBorder="1"/>
    <xf numFmtId="166" fontId="0" fillId="2" borderId="0" xfId="2" applyNumberFormat="1" applyFont="1" applyFill="1"/>
    <xf numFmtId="44" fontId="0" fillId="0" borderId="0" xfId="1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Gross profit vs.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Year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8-4F07-8D40-81A786E9AE38}"/>
            </c:ext>
          </c:extLst>
        </c:ser>
        <c:ser>
          <c:idx val="1"/>
          <c:order val="1"/>
          <c:tx>
            <c:v>Gross Income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Statement'!$E$32:$I$32</c:f>
              <c:numCache>
                <c:formatCode>_("$"* #,##0_);_("$"* \(#,##0\);_("$"* "-"??_);_(@_)</c:formatCode>
                <c:ptCount val="5"/>
                <c:pt idx="0">
                  <c:v>80000</c:v>
                </c:pt>
                <c:pt idx="1">
                  <c:v>220480</c:v>
                </c:pt>
                <c:pt idx="2">
                  <c:v>629216</c:v>
                </c:pt>
                <c:pt idx="3">
                  <c:v>1726973.2</c:v>
                </c:pt>
                <c:pt idx="4">
                  <c:v>4734288.5999999996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8-4F07-8D40-81A786E9A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59976"/>
        <c:axId val="298556840"/>
      </c:lineChart>
      <c:catAx>
        <c:axId val="29855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6840"/>
        <c:crosses val="autoZero"/>
        <c:auto val="1"/>
        <c:lblAlgn val="ctr"/>
        <c:lblOffset val="100"/>
        <c:noMultiLvlLbl val="0"/>
      </c:catAx>
      <c:valAx>
        <c:axId val="29855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profit vs.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Year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9-4DA0-A05D-5AB765D46712}"/>
            </c:ext>
          </c:extLst>
        </c:ser>
        <c:ser>
          <c:idx val="1"/>
          <c:order val="1"/>
          <c:tx>
            <c:v>Net Profit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Statement'!$E$51:$I$51</c:f>
              <c:numCache>
                <c:formatCode>_("$"* #,##0_);_("$"* \(#,##0\);_("$"* "-"??_);_(@_)</c:formatCode>
                <c:ptCount val="5"/>
                <c:pt idx="0">
                  <c:v>-663833.33333333326</c:v>
                </c:pt>
                <c:pt idx="1">
                  <c:v>-620811.33333333326</c:v>
                </c:pt>
                <c:pt idx="2">
                  <c:v>-495635.93333333329</c:v>
                </c:pt>
                <c:pt idx="3">
                  <c:v>-159447.79083333322</c:v>
                </c:pt>
                <c:pt idx="4">
                  <c:v>761542.55041666655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9-4DA0-A05D-5AB765D46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57232"/>
        <c:axId val="298553704"/>
      </c:lineChart>
      <c:catAx>
        <c:axId val="2985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3704"/>
        <c:crosses val="autoZero"/>
        <c:auto val="1"/>
        <c:lblAlgn val="ctr"/>
        <c:lblOffset val="100"/>
        <c:noMultiLvlLbl val="0"/>
      </c:catAx>
      <c:valAx>
        <c:axId val="29855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55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vs. Year of operation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Statement'!$E$26:$I$26</c:f>
              <c:numCache>
                <c:formatCode>_("$"* #,##0_);_("$"* \(#,##0\);_("$"* "-"??_);_(@_)</c:formatCode>
                <c:ptCount val="5"/>
                <c:pt idx="0">
                  <c:v>250000</c:v>
                </c:pt>
                <c:pt idx="1">
                  <c:v>689000</c:v>
                </c:pt>
                <c:pt idx="2">
                  <c:v>1966299.9999999998</c:v>
                </c:pt>
                <c:pt idx="3" formatCode="_(&quot;$&quot;* #,##0.00_);_(&quot;$&quot;* \(#,##0.00\);_(&quot;$&quot;* &quot;-&quot;??_);_(@_)">
                  <c:v>5396791.2499999991</c:v>
                </c:pt>
                <c:pt idx="4">
                  <c:v>14794651.874999998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A-4CD4-A95B-0662E8346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300704"/>
        <c:axId val="882303200"/>
      </c:lineChart>
      <c:catAx>
        <c:axId val="88230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303200"/>
        <c:crosses val="autoZero"/>
        <c:auto val="1"/>
        <c:lblAlgn val="ctr"/>
        <c:lblOffset val="100"/>
        <c:noMultiLvlLbl val="0"/>
      </c:catAx>
      <c:valAx>
        <c:axId val="88230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30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Income vs. Year of operation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'Income Statement'!$E$21:$I$21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'Income Statement'!$E$51:$I$51</c:f>
              <c:numCache>
                <c:formatCode>_("$"* #,##0_);_("$"* \(#,##0\);_("$"* "-"??_);_(@_)</c:formatCode>
                <c:ptCount val="5"/>
                <c:pt idx="0">
                  <c:v>-663833.33333333326</c:v>
                </c:pt>
                <c:pt idx="1">
                  <c:v>-620811.33333333326</c:v>
                </c:pt>
                <c:pt idx="2">
                  <c:v>-495635.93333333329</c:v>
                </c:pt>
                <c:pt idx="3">
                  <c:v>-159447.79083333322</c:v>
                </c:pt>
                <c:pt idx="4">
                  <c:v>761542.55041666655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2-4A36-B050-992F7C700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422048"/>
        <c:axId val="938422464"/>
      </c:lineChart>
      <c:catAx>
        <c:axId val="9384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422464"/>
        <c:crosses val="autoZero"/>
        <c:auto val="1"/>
        <c:lblAlgn val="ctr"/>
        <c:lblOffset val="100"/>
        <c:noMultiLvlLbl val="0"/>
      </c:catAx>
      <c:valAx>
        <c:axId val="93842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42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0</xdr:rowOff>
    </xdr:from>
    <xdr:to>
      <xdr:col>8</xdr:col>
      <xdr:colOff>419100</xdr:colOff>
      <xdr:row>14</xdr:row>
      <xdr:rowOff>104774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0"/>
          <a:ext cx="3695700" cy="2771774"/>
        </a:xfrm>
        <a:prstGeom prst="rect">
          <a:avLst/>
        </a:prstGeom>
      </xdr:spPr>
    </xdr:pic>
    <xdr:clientData/>
  </xdr:twoCellAnchor>
  <xdr:twoCellAnchor>
    <xdr:from>
      <xdr:col>9</xdr:col>
      <xdr:colOff>588168</xdr:colOff>
      <xdr:row>20</xdr:row>
      <xdr:rowOff>169068</xdr:rowOff>
    </xdr:from>
    <xdr:to>
      <xdr:col>17</xdr:col>
      <xdr:colOff>283368</xdr:colOff>
      <xdr:row>35</xdr:row>
      <xdr:rowOff>45243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565546</xdr:colOff>
      <xdr:row>38</xdr:row>
      <xdr:rowOff>186134</xdr:rowOff>
    </xdr:from>
    <xdr:to>
      <xdr:col>17</xdr:col>
      <xdr:colOff>279796</xdr:colOff>
      <xdr:row>53</xdr:row>
      <xdr:rowOff>36115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23813</xdr:colOff>
      <xdr:row>54</xdr:row>
      <xdr:rowOff>5555</xdr:rowOff>
    </xdr:from>
    <xdr:to>
      <xdr:col>5</xdr:col>
      <xdr:colOff>420688</xdr:colOff>
      <xdr:row>68</xdr:row>
      <xdr:rowOff>81755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444499</xdr:colOff>
      <xdr:row>54</xdr:row>
      <xdr:rowOff>5554</xdr:rowOff>
    </xdr:from>
    <xdr:to>
      <xdr:col>10</xdr:col>
      <xdr:colOff>293686</xdr:colOff>
      <xdr:row>68</xdr:row>
      <xdr:rowOff>81754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501876</xdr:colOff>
      <xdr:row>0</xdr:row>
      <xdr:rowOff>0</xdr:rowOff>
    </xdr:from>
    <xdr:to>
      <xdr:col>7</xdr:col>
      <xdr:colOff>358287</xdr:colOff>
      <xdr:row>11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926" y="0"/>
          <a:ext cx="3146199" cy="216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alculatestuff.com/financial/loan-amortization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I52"/>
  <sheetViews>
    <sheetView zoomScale="120" zoomScaleNormal="120" workbookViewId="0">
      <selection activeCell="I51" sqref="I51"/>
    </sheetView>
  </sheetViews>
  <sheetFormatPr defaultRowHeight="15" x14ac:dyDescent="0.25"/>
  <cols>
    <col min="1" max="1" width="5" customWidth="1"/>
    <col min="2" max="2" width="23.28515625" customWidth="1"/>
    <col min="3" max="3" width="7.28515625" style="1" customWidth="1"/>
    <col min="4" max="4" width="13.28515625" bestFit="1" customWidth="1"/>
    <col min="5" max="5" width="13.7109375" bestFit="1" customWidth="1"/>
    <col min="6" max="6" width="13.5703125" bestFit="1" customWidth="1"/>
    <col min="7" max="7" width="14.28515625" bestFit="1" customWidth="1"/>
    <col min="8" max="9" width="16.85546875" bestFit="1" customWidth="1"/>
  </cols>
  <sheetData>
    <row r="16" spans="5:9" x14ac:dyDescent="0.25">
      <c r="E16" s="23" t="s">
        <v>19</v>
      </c>
      <c r="F16" s="23"/>
      <c r="G16" s="23"/>
      <c r="H16" s="23"/>
      <c r="I16" s="23"/>
    </row>
    <row r="17" spans="1:9" x14ac:dyDescent="0.25">
      <c r="E17" s="23" t="s">
        <v>21</v>
      </c>
      <c r="F17" s="23"/>
      <c r="G17" s="23"/>
      <c r="H17" s="23"/>
      <c r="I17" s="23"/>
    </row>
    <row r="18" spans="1:9" x14ac:dyDescent="0.25">
      <c r="E18" s="7"/>
      <c r="F18" s="7"/>
      <c r="G18" s="7" t="s">
        <v>20</v>
      </c>
      <c r="H18" s="7"/>
      <c r="I18" s="7"/>
    </row>
    <row r="19" spans="1:9" x14ac:dyDescent="0.25">
      <c r="E19" s="23" t="s">
        <v>24</v>
      </c>
      <c r="F19" s="23"/>
      <c r="G19" s="23"/>
      <c r="H19" s="23"/>
      <c r="I19" s="23"/>
    </row>
    <row r="21" spans="1:9" x14ac:dyDescent="0.25">
      <c r="A21" t="s">
        <v>17</v>
      </c>
      <c r="D21" s="2"/>
      <c r="E21" s="6">
        <v>2021</v>
      </c>
      <c r="F21" s="6">
        <v>2022</v>
      </c>
      <c r="G21" s="6">
        <v>2023</v>
      </c>
      <c r="H21" s="6">
        <v>2024</v>
      </c>
      <c r="I21" s="6">
        <v>2025</v>
      </c>
    </row>
    <row r="22" spans="1:9" x14ac:dyDescent="0.25">
      <c r="D22" s="2"/>
      <c r="E22" s="2"/>
      <c r="F22" s="2"/>
      <c r="G22" s="2"/>
      <c r="H22" s="2"/>
      <c r="I22" s="2"/>
    </row>
    <row r="23" spans="1:9" x14ac:dyDescent="0.25">
      <c r="A23" t="s">
        <v>22</v>
      </c>
      <c r="E23" s="3">
        <v>10</v>
      </c>
      <c r="F23" s="3">
        <f>E23*(2+15*$C$36+10*$C$39)</f>
        <v>26.5</v>
      </c>
      <c r="G23" s="3">
        <f t="shared" ref="G23:I23" si="0">F23*(2+15*$C$36+10*$C$39)</f>
        <v>70.224999999999994</v>
      </c>
      <c r="H23" s="3">
        <f t="shared" si="0"/>
        <v>186.09624999999997</v>
      </c>
      <c r="I23" s="3">
        <f t="shared" si="0"/>
        <v>493.15506249999993</v>
      </c>
    </row>
    <row r="24" spans="1:9" x14ac:dyDescent="0.25">
      <c r="A24" t="s">
        <v>18</v>
      </c>
      <c r="D24" s="5"/>
      <c r="E24" s="5">
        <v>25000</v>
      </c>
      <c r="F24" s="5">
        <v>26000</v>
      </c>
      <c r="G24" s="5">
        <v>28000</v>
      </c>
      <c r="H24" s="5">
        <v>29000</v>
      </c>
      <c r="I24" s="5">
        <v>30000</v>
      </c>
    </row>
    <row r="25" spans="1:9" s="2" customFormat="1" x14ac:dyDescent="0.25">
      <c r="C25" s="1"/>
      <c r="D25" s="5"/>
      <c r="E25" s="5"/>
      <c r="F25" s="5"/>
      <c r="G25" s="5"/>
      <c r="H25" s="5"/>
      <c r="I25" s="5"/>
    </row>
    <row r="26" spans="1:9" x14ac:dyDescent="0.25">
      <c r="A26" t="s">
        <v>25</v>
      </c>
      <c r="D26" s="5"/>
      <c r="E26" s="5">
        <f>E23*E24</f>
        <v>250000</v>
      </c>
      <c r="F26" s="5">
        <f t="shared" ref="F26:I26" si="1">F23*F24</f>
        <v>689000</v>
      </c>
      <c r="G26" s="5">
        <f t="shared" si="1"/>
        <v>1966299.9999999998</v>
      </c>
      <c r="H26" s="22">
        <f>H23*H24</f>
        <v>5396791.2499999991</v>
      </c>
      <c r="I26" s="5">
        <f t="shared" si="1"/>
        <v>14794651.874999998</v>
      </c>
    </row>
    <row r="27" spans="1:9" x14ac:dyDescent="0.25">
      <c r="D27" s="5"/>
      <c r="E27" s="5"/>
      <c r="F27" s="5"/>
      <c r="G27" s="5"/>
      <c r="H27" s="5"/>
      <c r="I27" s="5"/>
    </row>
    <row r="28" spans="1:9" x14ac:dyDescent="0.25">
      <c r="A28" t="s">
        <v>0</v>
      </c>
      <c r="D28" s="5"/>
      <c r="E28" s="5"/>
      <c r="F28" s="5"/>
      <c r="G28" s="5"/>
      <c r="H28" s="5"/>
      <c r="I28" s="5"/>
    </row>
    <row r="29" spans="1:9" x14ac:dyDescent="0.25">
      <c r="B29" t="s">
        <v>1</v>
      </c>
      <c r="C29" s="1">
        <v>0.47</v>
      </c>
      <c r="D29" s="5"/>
      <c r="E29" s="5">
        <f>E26*$C$29</f>
        <v>117500</v>
      </c>
      <c r="F29" s="5">
        <f>F26*$C$29</f>
        <v>323830</v>
      </c>
      <c r="G29" s="5">
        <f t="shared" ref="G29:I29" si="2">G26*$C$29</f>
        <v>924160.99999999988</v>
      </c>
      <c r="H29" s="5">
        <f t="shared" si="2"/>
        <v>2536491.8874999993</v>
      </c>
      <c r="I29" s="5">
        <f t="shared" si="2"/>
        <v>6953486.3812499987</v>
      </c>
    </row>
    <row r="30" spans="1:9" x14ac:dyDescent="0.25">
      <c r="B30" t="s">
        <v>2</v>
      </c>
      <c r="C30" s="1">
        <v>0.21</v>
      </c>
      <c r="D30" s="5"/>
      <c r="E30" s="5">
        <f>E26*$C$30</f>
        <v>52500</v>
      </c>
      <c r="F30" s="5">
        <f t="shared" ref="F30:I30" si="3">F26*$C$30</f>
        <v>144690</v>
      </c>
      <c r="G30" s="5">
        <f t="shared" si="3"/>
        <v>412922.99999999994</v>
      </c>
      <c r="H30" s="5">
        <f t="shared" si="3"/>
        <v>1133326.1624999999</v>
      </c>
      <c r="I30" s="5">
        <f t="shared" si="3"/>
        <v>3106876.8937499993</v>
      </c>
    </row>
    <row r="31" spans="1:9" x14ac:dyDescent="0.25">
      <c r="D31" s="5"/>
      <c r="E31" s="5"/>
      <c r="F31" s="5"/>
      <c r="G31" s="5"/>
      <c r="H31" s="5"/>
      <c r="I31" s="5"/>
    </row>
    <row r="32" spans="1:9" ht="15.75" thickBot="1" x14ac:dyDescent="0.3">
      <c r="A32" t="s">
        <v>14</v>
      </c>
      <c r="D32" s="5"/>
      <c r="E32" s="8">
        <f>E26-E29-E30</f>
        <v>80000</v>
      </c>
      <c r="F32" s="8">
        <f t="shared" ref="F32:H32" si="4">F26-F29-F30</f>
        <v>220480</v>
      </c>
      <c r="G32" s="8">
        <f t="shared" si="4"/>
        <v>629216</v>
      </c>
      <c r="H32" s="8">
        <f t="shared" si="4"/>
        <v>1726973.2</v>
      </c>
      <c r="I32" s="8">
        <f>I26-I29-I30</f>
        <v>4734288.5999999996</v>
      </c>
    </row>
    <row r="33" spans="1:9" x14ac:dyDescent="0.25">
      <c r="B33" t="s">
        <v>15</v>
      </c>
      <c r="E33" s="21">
        <f>E32/E26</f>
        <v>0.32</v>
      </c>
      <c r="F33" s="21">
        <f t="shared" ref="F33:I33" si="5">F32/F26</f>
        <v>0.32</v>
      </c>
      <c r="G33" s="21">
        <f t="shared" si="5"/>
        <v>0.32000000000000006</v>
      </c>
      <c r="H33" s="21">
        <f t="shared" si="5"/>
        <v>0.32000000000000006</v>
      </c>
      <c r="I33" s="21">
        <f t="shared" si="5"/>
        <v>0.32</v>
      </c>
    </row>
    <row r="35" spans="1:9" x14ac:dyDescent="0.25">
      <c r="A35" t="s">
        <v>3</v>
      </c>
    </row>
    <row r="36" spans="1:9" x14ac:dyDescent="0.25">
      <c r="B36" t="s">
        <v>4</v>
      </c>
      <c r="C36" s="1">
        <v>0.01</v>
      </c>
      <c r="D36" s="5"/>
      <c r="E36" s="5">
        <f>-E26*$C$36</f>
        <v>-2500</v>
      </c>
      <c r="F36" s="5">
        <f t="shared" ref="F36:I36" si="6">-F26*$C$36</f>
        <v>-6890</v>
      </c>
      <c r="G36" s="5">
        <f t="shared" si="6"/>
        <v>-19662.999999999996</v>
      </c>
      <c r="H36" s="5">
        <f t="shared" si="6"/>
        <v>-53967.912499999991</v>
      </c>
      <c r="I36" s="5">
        <f t="shared" si="6"/>
        <v>-147946.51874999999</v>
      </c>
    </row>
    <row r="37" spans="1:9" x14ac:dyDescent="0.25">
      <c r="B37" t="s">
        <v>5</v>
      </c>
      <c r="C37" s="1">
        <v>0.1</v>
      </c>
      <c r="D37" s="5"/>
      <c r="E37" s="5">
        <f>-E26*$C$37</f>
        <v>-25000</v>
      </c>
      <c r="F37" s="5">
        <f>-F26*$C$37</f>
        <v>-68900</v>
      </c>
      <c r="G37" s="5">
        <f t="shared" ref="G37:I37" si="7">-G26*$C$37</f>
        <v>-196630</v>
      </c>
      <c r="H37" s="5">
        <f t="shared" si="7"/>
        <v>-539679.12499999988</v>
      </c>
      <c r="I37" s="5">
        <f t="shared" si="7"/>
        <v>-1479465.1875</v>
      </c>
    </row>
    <row r="38" spans="1:9" x14ac:dyDescent="0.25">
      <c r="B38" t="s">
        <v>6</v>
      </c>
      <c r="C38" s="1">
        <v>0.02</v>
      </c>
      <c r="D38" s="5"/>
      <c r="E38" s="5">
        <f>-E26*$C$38</f>
        <v>-5000</v>
      </c>
      <c r="F38" s="5">
        <f t="shared" ref="F38:I38" si="8">-F26*$C$38</f>
        <v>-13780</v>
      </c>
      <c r="G38" s="5">
        <f t="shared" si="8"/>
        <v>-39325.999999999993</v>
      </c>
      <c r="H38" s="5">
        <f t="shared" si="8"/>
        <v>-107935.82499999998</v>
      </c>
      <c r="I38" s="5">
        <f t="shared" si="8"/>
        <v>-295893.03749999998</v>
      </c>
    </row>
    <row r="39" spans="1:9" x14ac:dyDescent="0.25">
      <c r="B39" t="s">
        <v>7</v>
      </c>
      <c r="C39" s="1">
        <v>0.05</v>
      </c>
      <c r="D39" s="5"/>
      <c r="E39" s="5">
        <f>-E26*$C$39</f>
        <v>-12500</v>
      </c>
      <c r="F39" s="5">
        <f t="shared" ref="F39:I39" si="9">-F26*$C$39</f>
        <v>-34450</v>
      </c>
      <c r="G39" s="5">
        <f t="shared" si="9"/>
        <v>-98315</v>
      </c>
      <c r="H39" s="5">
        <f t="shared" si="9"/>
        <v>-269839.56249999994</v>
      </c>
      <c r="I39" s="5">
        <f t="shared" si="9"/>
        <v>-739732.59375</v>
      </c>
    </row>
    <row r="40" spans="1:9" x14ac:dyDescent="0.25">
      <c r="D40" s="5"/>
      <c r="E40" s="5"/>
      <c r="F40" s="5"/>
      <c r="G40" s="5"/>
      <c r="H40" s="5"/>
      <c r="I40" s="5"/>
    </row>
    <row r="41" spans="1:9" x14ac:dyDescent="0.25">
      <c r="A41" t="s">
        <v>8</v>
      </c>
      <c r="D41" s="5"/>
      <c r="E41" s="5"/>
      <c r="F41" s="5"/>
      <c r="G41" s="5"/>
      <c r="H41" s="5"/>
      <c r="I41" s="5"/>
    </row>
    <row r="42" spans="1:9" x14ac:dyDescent="0.25">
      <c r="B42" t="s">
        <v>9</v>
      </c>
      <c r="C42" s="4">
        <v>30</v>
      </c>
      <c r="D42" s="5">
        <v>10000000</v>
      </c>
      <c r="E42" s="5">
        <f>-$D$42/$C$42</f>
        <v>-333333.33333333331</v>
      </c>
      <c r="F42" s="5">
        <f t="shared" ref="F42:I42" si="10">-$D$42/$C$42</f>
        <v>-333333.33333333331</v>
      </c>
      <c r="G42" s="5">
        <f t="shared" si="10"/>
        <v>-333333.33333333331</v>
      </c>
      <c r="H42" s="5">
        <f t="shared" si="10"/>
        <v>-333333.33333333331</v>
      </c>
      <c r="I42" s="5">
        <f t="shared" si="10"/>
        <v>-333333.33333333331</v>
      </c>
    </row>
    <row r="43" spans="1:9" x14ac:dyDescent="0.25">
      <c r="B43" t="s">
        <v>10</v>
      </c>
      <c r="C43" s="4">
        <v>10</v>
      </c>
      <c r="D43" s="5">
        <v>1000000</v>
      </c>
      <c r="E43" s="5">
        <f>-$D$43/$C$43</f>
        <v>-100000</v>
      </c>
      <c r="F43" s="5">
        <f t="shared" ref="F43:I43" si="11">-$D$43/$C$43</f>
        <v>-100000</v>
      </c>
      <c r="G43" s="5">
        <f t="shared" si="11"/>
        <v>-100000</v>
      </c>
      <c r="H43" s="5">
        <f t="shared" si="11"/>
        <v>-100000</v>
      </c>
      <c r="I43" s="5">
        <f t="shared" si="11"/>
        <v>-100000</v>
      </c>
    </row>
    <row r="44" spans="1:9" x14ac:dyDescent="0.25">
      <c r="D44" s="5"/>
      <c r="E44" s="5"/>
      <c r="F44" s="5"/>
      <c r="G44" s="5"/>
      <c r="H44" s="5"/>
      <c r="I44" s="5"/>
    </row>
    <row r="45" spans="1:9" x14ac:dyDescent="0.25">
      <c r="A45" t="s">
        <v>11</v>
      </c>
      <c r="C45" s="1">
        <v>0.05</v>
      </c>
      <c r="D45" s="5"/>
      <c r="E45" s="5">
        <f>-$C$45*($D$42+$D$43)</f>
        <v>-550000</v>
      </c>
      <c r="F45" s="5">
        <f t="shared" ref="F45:I45" si="12">-$C$45*($D$42+$D$43)</f>
        <v>-550000</v>
      </c>
      <c r="G45" s="5">
        <f t="shared" si="12"/>
        <v>-550000</v>
      </c>
      <c r="H45" s="5">
        <f t="shared" si="12"/>
        <v>-550000</v>
      </c>
      <c r="I45" s="5">
        <f t="shared" si="12"/>
        <v>-550000</v>
      </c>
    </row>
    <row r="46" spans="1:9" x14ac:dyDescent="0.25">
      <c r="D46" s="5"/>
      <c r="E46" s="5"/>
      <c r="F46" s="5"/>
      <c r="G46" s="5"/>
      <c r="H46" s="5"/>
      <c r="I46" s="5"/>
    </row>
    <row r="47" spans="1:9" ht="15.75" thickBot="1" x14ac:dyDescent="0.3">
      <c r="A47" t="s">
        <v>13</v>
      </c>
      <c r="D47" s="5"/>
      <c r="E47" s="8">
        <f>SUM(E32,E36:E45)</f>
        <v>-948333.33333333326</v>
      </c>
      <c r="F47" s="8">
        <f t="shared" ref="F47:H47" si="13">SUM(F32,F36:F45)</f>
        <v>-886873.33333333326</v>
      </c>
      <c r="G47" s="8">
        <f t="shared" si="13"/>
        <v>-708051.33333333326</v>
      </c>
      <c r="H47" s="8">
        <f t="shared" si="13"/>
        <v>-227782.55833333317</v>
      </c>
      <c r="I47" s="8">
        <f>SUM(I32,I36:I45)</f>
        <v>1087917.9291666665</v>
      </c>
    </row>
    <row r="48" spans="1:9" x14ac:dyDescent="0.25">
      <c r="D48" s="5"/>
      <c r="E48" s="5"/>
      <c r="F48" s="5"/>
      <c r="G48" s="5"/>
      <c r="H48" s="5"/>
      <c r="I48" s="5"/>
    </row>
    <row r="49" spans="1:9" x14ac:dyDescent="0.25">
      <c r="A49" t="s">
        <v>23</v>
      </c>
      <c r="C49" s="1">
        <v>0.3</v>
      </c>
      <c r="D49" s="5"/>
      <c r="E49" s="5">
        <f>$C$49*-E47</f>
        <v>284499.99999999994</v>
      </c>
      <c r="F49" s="5">
        <f t="shared" ref="F49:I49" si="14">$C$49*-F47</f>
        <v>266061.99999999994</v>
      </c>
      <c r="G49" s="5">
        <f t="shared" si="14"/>
        <v>212415.39999999997</v>
      </c>
      <c r="H49" s="5">
        <f t="shared" si="14"/>
        <v>68334.767499999944</v>
      </c>
      <c r="I49" s="5">
        <f t="shared" si="14"/>
        <v>-326375.37874999992</v>
      </c>
    </row>
    <row r="50" spans="1:9" x14ac:dyDescent="0.25">
      <c r="D50" s="5"/>
      <c r="E50" s="5"/>
      <c r="F50" s="5"/>
      <c r="G50" s="5"/>
      <c r="H50" s="5"/>
      <c r="I50" s="5"/>
    </row>
    <row r="51" spans="1:9" ht="15.75" thickBot="1" x14ac:dyDescent="0.3">
      <c r="A51" t="s">
        <v>12</v>
      </c>
      <c r="D51" s="5"/>
      <c r="E51" s="9">
        <f>SUM(E47:E49)</f>
        <v>-663833.33333333326</v>
      </c>
      <c r="F51" s="9">
        <f>SUM(F47:F49)</f>
        <v>-620811.33333333326</v>
      </c>
      <c r="G51" s="9">
        <f t="shared" ref="G51:H51" si="15">SUM(G47:G49)</f>
        <v>-495635.93333333329</v>
      </c>
      <c r="H51" s="9">
        <f t="shared" si="15"/>
        <v>-159447.79083333322</v>
      </c>
      <c r="I51" s="9">
        <f>SUM(I47:I49)</f>
        <v>761542.55041666655</v>
      </c>
    </row>
    <row r="52" spans="1:9" ht="15.75" thickTop="1" x14ac:dyDescent="0.25">
      <c r="B52" t="s">
        <v>16</v>
      </c>
      <c r="E52" s="21">
        <f>E51/E26</f>
        <v>-2.6553333333333331</v>
      </c>
      <c r="F52" s="21">
        <f t="shared" ref="F52:I52" si="16">F51/F26</f>
        <v>-0.90103241412675361</v>
      </c>
      <c r="G52" s="21">
        <f t="shared" si="16"/>
        <v>-0.25206526640560106</v>
      </c>
      <c r="H52" s="21">
        <f t="shared" si="16"/>
        <v>-2.9544924650056318E-2</v>
      </c>
      <c r="I52" s="21">
        <f t="shared" si="16"/>
        <v>5.1474178429539198E-2</v>
      </c>
    </row>
  </sheetData>
  <mergeCells count="3">
    <mergeCell ref="E19:I19"/>
    <mergeCell ref="E16:I16"/>
    <mergeCell ref="E17:I17"/>
  </mergeCells>
  <pageMargins left="0.7" right="0.7" top="0.75" bottom="0.75" header="0.3" footer="0.3"/>
  <pageSetup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K50"/>
  <sheetViews>
    <sheetView tabSelected="1" topLeftCell="A38" zoomScale="130" zoomScaleNormal="130" workbookViewId="0">
      <selection activeCell="C54" sqref="C54"/>
    </sheetView>
  </sheetViews>
  <sheetFormatPr defaultRowHeight="15" x14ac:dyDescent="0.25"/>
  <cols>
    <col min="1" max="1" width="4.42578125" customWidth="1"/>
    <col min="2" max="2" width="4.85546875" customWidth="1"/>
    <col min="3" max="3" width="25.28515625" customWidth="1"/>
    <col min="4" max="4" width="13.42578125" bestFit="1" customWidth="1"/>
    <col min="5" max="5" width="13.28515625" bestFit="1" customWidth="1"/>
    <col min="7" max="7" width="13.42578125" bestFit="1" customWidth="1"/>
    <col min="8" max="8" width="13.28515625" bestFit="1" customWidth="1"/>
  </cols>
  <sheetData>
    <row r="11" spans="2:8" x14ac:dyDescent="0.25">
      <c r="B11" s="17"/>
      <c r="C11" s="17"/>
    </row>
    <row r="12" spans="2:8" x14ac:dyDescent="0.25">
      <c r="B12" s="17"/>
      <c r="C12" s="17"/>
    </row>
    <row r="13" spans="2:8" x14ac:dyDescent="0.25">
      <c r="B13" s="17"/>
      <c r="C13" s="17"/>
      <c r="D13" s="23" t="s">
        <v>19</v>
      </c>
      <c r="E13" s="23"/>
      <c r="F13" s="23"/>
      <c r="G13" s="23"/>
      <c r="H13" s="23"/>
    </row>
    <row r="14" spans="2:8" x14ac:dyDescent="0.25">
      <c r="B14" s="17"/>
      <c r="C14" s="17"/>
      <c r="D14" s="23" t="s">
        <v>21</v>
      </c>
      <c r="E14" s="23"/>
      <c r="F14" s="23"/>
      <c r="G14" s="23"/>
      <c r="H14" s="23"/>
    </row>
    <row r="15" spans="2:8" x14ac:dyDescent="0.25">
      <c r="B15" s="7"/>
      <c r="E15" s="10"/>
      <c r="F15" s="10" t="s">
        <v>20</v>
      </c>
      <c r="G15" s="10"/>
      <c r="H15" s="10"/>
    </row>
    <row r="16" spans="2:8" x14ac:dyDescent="0.25">
      <c r="B16" s="17"/>
      <c r="C16" s="17"/>
      <c r="E16" s="10"/>
      <c r="F16" s="10" t="s">
        <v>26</v>
      </c>
      <c r="G16" s="10"/>
      <c r="H16" s="10"/>
    </row>
    <row r="18" spans="1:11" s="7" customFormat="1" x14ac:dyDescent="0.25">
      <c r="D18" s="24" t="s">
        <v>30</v>
      </c>
      <c r="E18" s="24"/>
      <c r="G18" s="24" t="s">
        <v>31</v>
      </c>
      <c r="H18" s="24"/>
      <c r="J18" s="10" t="s">
        <v>52</v>
      </c>
    </row>
    <row r="19" spans="1:11" s="7" customFormat="1" x14ac:dyDescent="0.25">
      <c r="D19" s="25" t="s">
        <v>50</v>
      </c>
      <c r="E19" s="25"/>
      <c r="G19" s="25" t="s">
        <v>51</v>
      </c>
      <c r="H19" s="25"/>
      <c r="J19" s="6" t="s">
        <v>53</v>
      </c>
    </row>
    <row r="20" spans="1:11" x14ac:dyDescent="0.25">
      <c r="A20" s="7" t="s">
        <v>27</v>
      </c>
    </row>
    <row r="21" spans="1:11" x14ac:dyDescent="0.25">
      <c r="A21" t="s">
        <v>28</v>
      </c>
      <c r="D21" s="12"/>
      <c r="G21" s="12"/>
      <c r="J21" s="18"/>
    </row>
    <row r="22" spans="1:11" x14ac:dyDescent="0.25">
      <c r="B22" t="s">
        <v>29</v>
      </c>
      <c r="D22" s="12">
        <v>127167</v>
      </c>
      <c r="G22" s="12">
        <v>1036670</v>
      </c>
      <c r="J22" s="18"/>
    </row>
    <row r="23" spans="1:11" x14ac:dyDescent="0.25">
      <c r="B23" t="s">
        <v>32</v>
      </c>
      <c r="D23" s="12">
        <v>157000</v>
      </c>
      <c r="G23" s="12">
        <v>43000</v>
      </c>
      <c r="J23" s="18"/>
    </row>
    <row r="24" spans="1:11" x14ac:dyDescent="0.25">
      <c r="B24" t="s">
        <v>33</v>
      </c>
      <c r="D24" s="14">
        <v>231000</v>
      </c>
      <c r="E24" s="15"/>
      <c r="G24" s="14">
        <v>62500</v>
      </c>
      <c r="H24" s="15"/>
      <c r="J24" s="18"/>
    </row>
    <row r="25" spans="1:11" x14ac:dyDescent="0.25">
      <c r="C25" t="s">
        <v>34</v>
      </c>
      <c r="E25" s="12">
        <f>SUM(D22:D24)</f>
        <v>515167</v>
      </c>
      <c r="H25" s="12">
        <f>SUM(G22:G24)</f>
        <v>1142170</v>
      </c>
      <c r="J25" s="20">
        <f xml:space="preserve"> (E25-H25)/H25</f>
        <v>-0.54895768580859239</v>
      </c>
      <c r="K25" t="s">
        <v>54</v>
      </c>
    </row>
    <row r="26" spans="1:11" x14ac:dyDescent="0.25">
      <c r="D26" s="12"/>
      <c r="G26" s="12"/>
      <c r="J26" s="18"/>
    </row>
    <row r="27" spans="1:11" x14ac:dyDescent="0.25">
      <c r="A27" t="s">
        <v>35</v>
      </c>
      <c r="D27" s="12"/>
      <c r="G27" s="12"/>
      <c r="J27" s="18"/>
    </row>
    <row r="28" spans="1:11" x14ac:dyDescent="0.25">
      <c r="B28" t="s">
        <v>10</v>
      </c>
      <c r="D28" s="12">
        <v>800000</v>
      </c>
      <c r="G28" s="12">
        <v>900000</v>
      </c>
      <c r="J28" s="18"/>
    </row>
    <row r="29" spans="1:11" x14ac:dyDescent="0.25">
      <c r="B29" t="s">
        <v>9</v>
      </c>
      <c r="D29" s="14">
        <v>9333334</v>
      </c>
      <c r="E29" s="15"/>
      <c r="G29" s="14">
        <v>9666667</v>
      </c>
      <c r="H29" s="15"/>
      <c r="J29" s="18"/>
    </row>
    <row r="30" spans="1:11" x14ac:dyDescent="0.25">
      <c r="C30" t="s">
        <v>36</v>
      </c>
      <c r="E30" s="12">
        <f>SUM(D28:D29)</f>
        <v>10133334</v>
      </c>
      <c r="H30" s="12">
        <f>SUM(G28:G29)</f>
        <v>10566667</v>
      </c>
      <c r="J30" s="20"/>
    </row>
    <row r="31" spans="1:11" x14ac:dyDescent="0.25">
      <c r="D31" s="12"/>
      <c r="G31" s="12"/>
      <c r="J31" s="18"/>
    </row>
    <row r="32" spans="1:11" ht="15.75" thickBot="1" x14ac:dyDescent="0.3">
      <c r="A32" s="7" t="s">
        <v>37</v>
      </c>
      <c r="B32" s="7"/>
      <c r="C32" s="7"/>
      <c r="D32" s="7"/>
      <c r="E32" s="16">
        <f>E25+E30</f>
        <v>10648501</v>
      </c>
      <c r="F32" s="7"/>
      <c r="G32" s="7"/>
      <c r="H32" s="16">
        <f>H25+H30</f>
        <v>11708837</v>
      </c>
      <c r="J32" s="20"/>
    </row>
    <row r="33" spans="1:10" ht="15.75" thickTop="1" x14ac:dyDescent="0.25">
      <c r="D33" s="12"/>
      <c r="G33" s="12"/>
      <c r="J33" s="18"/>
    </row>
    <row r="34" spans="1:10" x14ac:dyDescent="0.25">
      <c r="D34" s="12"/>
      <c r="G34" s="12"/>
      <c r="J34" s="18"/>
    </row>
    <row r="35" spans="1:10" x14ac:dyDescent="0.25">
      <c r="A35" s="7" t="s">
        <v>44</v>
      </c>
      <c r="D35" s="12"/>
      <c r="G35" s="12"/>
      <c r="J35" s="18"/>
    </row>
    <row r="36" spans="1:10" x14ac:dyDescent="0.25">
      <c r="A36" t="s">
        <v>38</v>
      </c>
      <c r="D36" s="12"/>
      <c r="G36" s="12"/>
      <c r="J36" s="18"/>
    </row>
    <row r="37" spans="1:10" x14ac:dyDescent="0.25">
      <c r="B37" t="s">
        <v>39</v>
      </c>
      <c r="D37" s="12">
        <v>108500</v>
      </c>
      <c r="G37" s="12">
        <v>29400</v>
      </c>
      <c r="J37" s="18"/>
    </row>
    <row r="38" spans="1:10" x14ac:dyDescent="0.25">
      <c r="B38" t="s">
        <v>40</v>
      </c>
      <c r="D38" s="12">
        <v>852000</v>
      </c>
      <c r="G38" s="12">
        <v>931000</v>
      </c>
      <c r="J38" s="18"/>
    </row>
    <row r="39" spans="1:10" x14ac:dyDescent="0.25">
      <c r="B39" t="s">
        <v>41</v>
      </c>
      <c r="D39" s="12">
        <v>9758000</v>
      </c>
      <c r="G39" s="12">
        <v>9887000</v>
      </c>
      <c r="J39" s="18"/>
    </row>
    <row r="40" spans="1:10" x14ac:dyDescent="0.25">
      <c r="B40" t="s">
        <v>42</v>
      </c>
      <c r="D40" s="14">
        <v>426000</v>
      </c>
      <c r="E40" s="15"/>
      <c r="G40" s="14">
        <v>466000</v>
      </c>
      <c r="H40" s="15"/>
      <c r="J40" s="18"/>
    </row>
    <row r="41" spans="1:10" x14ac:dyDescent="0.25">
      <c r="C41" t="s">
        <v>43</v>
      </c>
      <c r="E41" s="12">
        <f>SUM(D37:D40)</f>
        <v>11144500</v>
      </c>
      <c r="H41" s="12">
        <f>SUM(G37:G40)</f>
        <v>11313400</v>
      </c>
      <c r="J41" s="20"/>
    </row>
    <row r="42" spans="1:10" x14ac:dyDescent="0.25">
      <c r="D42" s="12"/>
      <c r="G42" s="12"/>
      <c r="J42" s="18"/>
    </row>
    <row r="43" spans="1:10" x14ac:dyDescent="0.25">
      <c r="A43" t="s">
        <v>47</v>
      </c>
      <c r="D43" s="12"/>
      <c r="G43" s="12"/>
      <c r="J43" s="18"/>
    </row>
    <row r="44" spans="1:10" x14ac:dyDescent="0.25">
      <c r="B44" t="s">
        <v>48</v>
      </c>
      <c r="E44" s="14">
        <f>E32-E41</f>
        <v>-495999</v>
      </c>
      <c r="H44" s="14">
        <f>H32-H41</f>
        <v>395437</v>
      </c>
      <c r="J44" s="20"/>
    </row>
    <row r="45" spans="1:10" x14ac:dyDescent="0.25">
      <c r="B45" t="s">
        <v>45</v>
      </c>
      <c r="D45" s="13">
        <v>1500000</v>
      </c>
      <c r="G45" s="13">
        <v>1500000</v>
      </c>
      <c r="J45" s="18"/>
    </row>
    <row r="46" spans="1:10" x14ac:dyDescent="0.25">
      <c r="B46" t="s">
        <v>55</v>
      </c>
      <c r="D46" s="19">
        <f>E44/D45</f>
        <v>-0.33066600000000002</v>
      </c>
      <c r="G46" s="19">
        <f>H44/G45</f>
        <v>0.26362466666666667</v>
      </c>
      <c r="J46" s="18"/>
    </row>
    <row r="47" spans="1:10" x14ac:dyDescent="0.25">
      <c r="D47" s="12"/>
      <c r="G47" s="12"/>
      <c r="J47" s="18"/>
    </row>
    <row r="48" spans="1:10" ht="15.75" thickBot="1" x14ac:dyDescent="0.3">
      <c r="A48" s="7" t="s">
        <v>49</v>
      </c>
      <c r="B48" s="7"/>
      <c r="C48" s="7"/>
      <c r="D48" s="7"/>
      <c r="E48" s="16">
        <f>E41+E44</f>
        <v>10648501</v>
      </c>
      <c r="F48" s="7"/>
      <c r="G48" s="7"/>
      <c r="H48" s="16">
        <f>H41+H44</f>
        <v>11708837</v>
      </c>
      <c r="J48" s="20"/>
    </row>
    <row r="49" spans="1:7" ht="15.75" thickTop="1" x14ac:dyDescent="0.25">
      <c r="D49" s="12"/>
      <c r="G49" s="12"/>
    </row>
    <row r="50" spans="1:7" x14ac:dyDescent="0.25">
      <c r="A50" s="11" t="s">
        <v>46</v>
      </c>
      <c r="D50" s="12"/>
      <c r="G50" s="12"/>
    </row>
  </sheetData>
  <mergeCells count="6">
    <mergeCell ref="D18:E18"/>
    <mergeCell ref="G18:H18"/>
    <mergeCell ref="G19:H19"/>
    <mergeCell ref="D19:E19"/>
    <mergeCell ref="D13:H13"/>
    <mergeCell ref="D14:H14"/>
  </mergeCells>
  <hyperlinks>
    <hyperlink ref="A50" r:id="rId1"/>
  </hyperlinks>
  <pageMargins left="0.7" right="0.7" top="0.75" bottom="0.75" header="0.3" footer="0.3"/>
  <pageSetup scale="7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2023-02-08T20:36:40Z</dcterms:modified>
</cp:coreProperties>
</file>